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50"/>
  </bookViews>
  <sheets>
    <sheet name="Налог на имущество ФЛ (Мск)" sheetId="1" r:id="rId1"/>
    <sheet name="Земельный налог (ФЛ и ЮЛ)" sheetId="4" r:id="rId2"/>
    <sheet name="Налог на доходы ФЛ (дарение_КП)" sheetId="5" r:id="rId3"/>
    <sheet name="Налог на имущество ЮЛ (Мск)" sheetId="8" r:id="rId4"/>
  </sheets>
  <calcPr calcId="125725" refMode="R1C1"/>
</workbook>
</file>

<file path=xl/calcChain.xml><?xml version="1.0" encoding="utf-8"?>
<calcChain xmlns="http://schemas.openxmlformats.org/spreadsheetml/2006/main">
  <c r="J5" i="8"/>
  <c r="I5"/>
  <c r="H5"/>
  <c r="L4" i="4"/>
  <c r="K4"/>
  <c r="K3"/>
  <c r="H29" i="1"/>
  <c r="H4"/>
  <c r="L23"/>
  <c r="M17"/>
  <c r="N17" s="1"/>
  <c r="L17"/>
  <c r="J17"/>
  <c r="G5" i="8"/>
  <c r="I2" i="5"/>
  <c r="H2"/>
  <c r="G4" i="4"/>
  <c r="I4" s="1"/>
  <c r="G3"/>
  <c r="M19" i="1"/>
  <c r="L19"/>
  <c r="J19"/>
  <c r="I19"/>
  <c r="H19"/>
  <c r="H17"/>
  <c r="I17" s="1"/>
  <c r="K17" s="1"/>
  <c r="M30"/>
  <c r="L30"/>
  <c r="M29"/>
  <c r="L29"/>
  <c r="J29"/>
  <c r="I29"/>
  <c r="M27"/>
  <c r="L27"/>
  <c r="M26"/>
  <c r="L26"/>
  <c r="J26"/>
  <c r="I26"/>
  <c r="H26"/>
  <c r="H4" i="4" l="1"/>
  <c r="N19" i="1"/>
  <c r="J2" i="5"/>
  <c r="I3" i="4"/>
  <c r="H3"/>
  <c r="K19" i="1"/>
  <c r="O17"/>
  <c r="N29"/>
  <c r="K29"/>
  <c r="N27"/>
  <c r="K26"/>
  <c r="N26"/>
  <c r="N30"/>
  <c r="M24"/>
  <c r="L24"/>
  <c r="M23"/>
  <c r="J23"/>
  <c r="I23"/>
  <c r="H23"/>
  <c r="M15"/>
  <c r="L15"/>
  <c r="J15"/>
  <c r="I15"/>
  <c r="H15"/>
  <c r="M21"/>
  <c r="L21"/>
  <c r="J21"/>
  <c r="I21"/>
  <c r="H21"/>
  <c r="M13"/>
  <c r="L13"/>
  <c r="M12"/>
  <c r="L12"/>
  <c r="J12"/>
  <c r="I12"/>
  <c r="H12"/>
  <c r="M10"/>
  <c r="L10"/>
  <c r="M9"/>
  <c r="L9"/>
  <c r="J9"/>
  <c r="I9"/>
  <c r="H9"/>
  <c r="M7"/>
  <c r="L7"/>
  <c r="M6"/>
  <c r="L6"/>
  <c r="J6"/>
  <c r="I6"/>
  <c r="H6"/>
  <c r="M4"/>
  <c r="L4"/>
  <c r="J4"/>
  <c r="I4"/>
  <c r="O19" l="1"/>
  <c r="O27"/>
  <c r="M4" i="4"/>
  <c r="O29" i="1"/>
  <c r="J4" i="4"/>
  <c r="N4" s="1"/>
  <c r="J3"/>
  <c r="L3"/>
  <c r="O26" i="1"/>
  <c r="N24"/>
  <c r="N23"/>
  <c r="K23"/>
  <c r="O30"/>
  <c r="N12"/>
  <c r="N13"/>
  <c r="K15"/>
  <c r="K12"/>
  <c r="K21"/>
  <c r="N21"/>
  <c r="N10"/>
  <c r="N15"/>
  <c r="N6"/>
  <c r="K4"/>
  <c r="N4"/>
  <c r="N7"/>
  <c r="K9"/>
  <c r="K6"/>
  <c r="N9"/>
  <c r="O23" l="1"/>
  <c r="M3" i="4"/>
  <c r="N3" s="1"/>
  <c r="O15" i="1"/>
  <c r="O24"/>
  <c r="O13"/>
  <c r="O12"/>
  <c r="O10"/>
  <c r="O21"/>
  <c r="O4"/>
  <c r="O9"/>
  <c r="O7"/>
  <c r="O6"/>
</calcChain>
</file>

<file path=xl/sharedStrings.xml><?xml version="1.0" encoding="utf-8"?>
<sst xmlns="http://schemas.openxmlformats.org/spreadsheetml/2006/main" count="78" uniqueCount="47">
  <si>
    <t>Вид объекта</t>
  </si>
  <si>
    <t>_</t>
  </si>
  <si>
    <t>Понижающий коэффициент налога</t>
  </si>
  <si>
    <t>квартира 
до 10 млн.руб 
(включительно)</t>
  </si>
  <si>
    <t>жилой дом 
до 10 млн.руб 
(включительно)</t>
  </si>
  <si>
    <t>квартира 
от 10 до 20 млн.руб 
(включительно)</t>
  </si>
  <si>
    <t>квартира 
от 20 до 50 млн.руб 
(включительно)</t>
  </si>
  <si>
    <t>Квартира
 от 50 до 300 млн.руб 
(включительно)</t>
  </si>
  <si>
    <t>гараж / машиноместо</t>
  </si>
  <si>
    <t>административно-деловой / торговый комплекс или расположенное в таких зданиях помещение</t>
  </si>
  <si>
    <t>не важно</t>
  </si>
  <si>
    <t xml:space="preserve">иные здания / помещения 
(кроме торговых и офисных)
</t>
  </si>
  <si>
    <t>Вид объекта и стоимость</t>
  </si>
  <si>
    <t>жилой дом  
от 10 до 20 млн.руб 
(включительно)</t>
  </si>
  <si>
    <t>жилой дом  
от 20 до 50 млн.руб 
(включительно)</t>
  </si>
  <si>
    <t>жилой дом 
 от 50 до 300 млн.руб 
(включительно)</t>
  </si>
  <si>
    <t xml:space="preserve">• Участки из земель сельхозназначения;
• Участки, занятые жилищным фондом или приобретенные для жилищного строительства;
• Участки для личного подсобного хозяйства, садоводства, огородничества или животноводства, а также дачного хозяйства
</t>
  </si>
  <si>
    <t xml:space="preserve">Приведенные ниже расчеты и ставки налога на имущество ФЛ актуальны для объектов, располагающихся в городе Москве (включая районы Новой Москвы).
Для Московской области (и других регионов)соответствующие ставки устанавливаются нормативным актом органа местного самоуправления и отличаются друг от друга.    
Узнать точную ставку налога в конкретном муниципальном образовании можно с помощью ресурса  https://www.nalog.ru/rn33/service/tax/, после чего достаточно добавить соответствующее значение в таблицу: </t>
  </si>
  <si>
    <t xml:space="preserve">В соответствии с НК РФ, налогом на доходы ФЛ в размере 13 % облагаются доходы от продажи имущества, находившегося в собственности лица менее 5 лет (для объектов, приобретенных после 01.01.2016г.). 
Также придется уплатить 13% налог при получении недвижимого имущества в дар (так как у налогоплательщика также возник доход, рассчитываемый от полной стоимости такого имущества).
На практике налоговые органы применяют так называемый "ценовой контроль": то есть при расчете суммы налога они ориентируются не только на цену, указанную в договоре (которая часто искусственно занижается сторонами), но и на кадастровую стоимость объекта. Если указанная в договоре сумма меньше, чем кадастровая стоимость объекта, умноженная на понижающий коэффициент 0,7, для расчета будет использован такой расчетный показатель и сумма налога будет доначислена, исходя из него. Аналогичная ситуация имеет место, если в договоре дарения стоимость недвижимости вообще не указана. 
Таким образом, кадастровая стоимость недвижимости находится в прямой связи с размером подлежащего уплате налога на доходы ФЛ.
</t>
  </si>
  <si>
    <t>не имеет значения</t>
  </si>
  <si>
    <t>Коэффициент для расчета дохода, исходя из КС ("ценовой контроль")</t>
  </si>
  <si>
    <t>Объект недвижимого имущества</t>
  </si>
  <si>
    <t xml:space="preserve">Приведенные ниже расчеты и ставки налога на имущество ЮЛ актуальны для объектов, располагающихся в городе Москве (включая районы Новой Москвы).
Для Московской области (и других регионов)соответствующие ставки устанавливаются нормативным актом органа местного самоуправления и отличаются друг от друга.    
Узнать точную ставку налога в конкретном муниципальном образовании можно с помощью ресурса  https://www.nalog.ru/rn33/service/tax/, после чего достаточно добавить соответствующее значение в таблицу: </t>
  </si>
  <si>
    <t>• Административно – деловые центры и торговые центры, площадью свыше 3000 кв.м., и помещения в них, объекты общественного питания и бытового обслуживания;
• Отдельно стоящие нежилые здания, общей площадью свыше 2000 кв. метров, и помещения в них, фактически используемые в целях делового, административного или коммерческого назначения, а также в целях размещения торговых объектов, объектов общественного питания и (или) объектов бытового обслуживания;
• расположенные в многоквартирных домах нежилые помещения, площадь каждого из которых свыше 3000 кв. метров,  фактически используемые для размещения офисов, торговых объектов, объектов общественного питания и (или) объектов бытового обслуживания;
• объекты недвижимого имущества иностранных организаций, не осуществляющие деятельность в Российской Федерации через постоянные представительства, а также объекты недвижимого имущества иностранных организаций, не относящихся к деятельности данных организаций в Российской Федерации через постоянные представительства;
• жилые дома и жилые помещения, не учитываемые на балансе в качестве объектов основных средств в порядке, установленном для ведения бухгалтерского учета, по истечении двух лет со дня принятия указанных объектов к бухгалтерскому учету.</t>
  </si>
  <si>
    <t>Прочие земельные участки (различного назначения и разрешенного использования)</t>
  </si>
  <si>
    <t>если КС будет снижена ниже предела 10 млн. руб</t>
  </si>
  <si>
    <t>если КС будет снижена ниже предела 20 млн. руб</t>
  </si>
  <si>
    <t>если КС будет снижена ниже предела 50 млн. руб</t>
  </si>
  <si>
    <t>ВСЕГО ЗА 2 ГОДА</t>
  </si>
  <si>
    <t>СНИЖЕННАЯ КС</t>
  </si>
  <si>
    <t>СТАРАЯ КС</t>
  </si>
  <si>
    <t>ЭКОНОМИЯ на налоге на имущество ФЛ 
за 2 года                                            В РЕЗУЛЬТАТЕ ОСПАРИВАНИЯ</t>
  </si>
  <si>
    <t>КС до снижения, руб.</t>
  </si>
  <si>
    <t>Сниженная КС, руб.</t>
  </si>
  <si>
    <t xml:space="preserve">Вычет, кв.м.
</t>
  </si>
  <si>
    <t>Площадь объекта, кв.м.</t>
  </si>
  <si>
    <t>Ставка налога,   в % от КС</t>
  </si>
  <si>
    <r>
      <t xml:space="preserve">Земельный налог относится к местным налогам, поэтому </t>
    </r>
    <r>
      <rPr>
        <b/>
        <i/>
        <sz val="12"/>
        <color theme="1"/>
        <rFont val="Calibri"/>
        <family val="2"/>
        <charset val="204"/>
        <scheme val="minor"/>
      </rPr>
      <t xml:space="preserve">налоговая ставка </t>
    </r>
    <r>
      <rPr>
        <i/>
        <sz val="12"/>
        <color theme="1"/>
        <rFont val="Calibri"/>
        <family val="2"/>
        <charset val="204"/>
        <scheme val="minor"/>
      </rPr>
      <t>в каждом конкретном случае устанавливается н</t>
    </r>
    <r>
      <rPr>
        <b/>
        <i/>
        <sz val="12"/>
        <color theme="1"/>
        <rFont val="Calibri"/>
        <family val="2"/>
        <charset val="204"/>
        <scheme val="minor"/>
      </rPr>
      <t>ормативным актом органа местного самоуправления</t>
    </r>
    <r>
      <rPr>
        <i/>
        <sz val="12"/>
        <color theme="1"/>
        <rFont val="Calibri"/>
        <family val="2"/>
        <charset val="204"/>
        <scheme val="minor"/>
      </rPr>
      <t xml:space="preserve">, в связи с чем ставки могут </t>
    </r>
    <r>
      <rPr>
        <b/>
        <i/>
        <sz val="12"/>
        <color theme="1"/>
        <rFont val="Calibri"/>
        <family val="2"/>
        <charset val="204"/>
        <scheme val="minor"/>
      </rPr>
      <t>отличаться в зависимости от месторасположения участка.</t>
    </r>
    <r>
      <rPr>
        <i/>
        <sz val="12"/>
        <color theme="1"/>
        <rFont val="Calibri"/>
        <family val="2"/>
        <charset val="204"/>
        <scheme val="minor"/>
      </rPr>
      <t xml:space="preserve">
Но ! такие ставки </t>
    </r>
    <r>
      <rPr>
        <b/>
        <i/>
        <sz val="12"/>
        <color theme="1"/>
        <rFont val="Calibri"/>
        <family val="2"/>
        <charset val="204"/>
        <scheme val="minor"/>
      </rPr>
      <t xml:space="preserve">не могут превышать установленные федеральным законом предельные значения </t>
    </r>
    <r>
      <rPr>
        <i/>
        <sz val="12"/>
        <color theme="1"/>
        <rFont val="Calibri"/>
        <family val="2"/>
        <charset val="204"/>
        <scheme val="minor"/>
      </rPr>
      <t xml:space="preserve">(на основании которых произведен приведенный в таблице расчет).
Уточнить точную ставку в конкретном муниципальном образовании можно с помощью ресурса https://www.nalog.ru/rn33/service/tax/, после чего достаточно добавить соответствующее значение ставки в таблицу.
</t>
    </r>
  </si>
  <si>
    <t>Размер налога ПОСЛЕ СНИЖЕНИЯ КС, в руб</t>
  </si>
  <si>
    <t>Размер налога по СТАРОЙ КС, в руб</t>
  </si>
  <si>
    <t>ЭКОНОМИЯ на налоге на имущество ФЛ 
за 2 года                                                                  В РЕЗУЛЬТАТЕ ОСПАРИВАНИЯ</t>
  </si>
  <si>
    <t>Ставка налога, в % от КС</t>
  </si>
  <si>
    <t xml:space="preserve">Единовременная ЭКОНОМИЯ на налоге на доход ФЛ, в руб </t>
  </si>
  <si>
    <t>Текущий налог на 2017г., руб.</t>
  </si>
  <si>
    <t>Подлежащий уплате налог на 2016г., руб.</t>
  </si>
  <si>
    <t>Налог после снижения КС, в руб</t>
  </si>
  <si>
    <t>ЭКОНОМИЯ на налоге на имущество ЮЛ 
за 2 года                                                                  В РЕЗУЛЬТАТЕ ОСПАРИВАНИЯ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</si>
</sst>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11" xfId="0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0" xfId="0" applyFont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6" borderId="1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10" borderId="16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6" borderId="11" xfId="0" applyFill="1" applyBorder="1" applyAlignment="1">
      <alignment vertical="center" wrapText="1"/>
    </xf>
    <xf numFmtId="0" fontId="0" fillId="11" borderId="1" xfId="0" applyFill="1" applyBorder="1" applyAlignment="1">
      <alignment wrapText="1"/>
    </xf>
    <xf numFmtId="0" fontId="2" fillId="6" borderId="1" xfId="0" applyFont="1" applyFill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164" fontId="0" fillId="9" borderId="12" xfId="0" applyNumberFormat="1" applyFill="1" applyBorder="1"/>
    <xf numFmtId="164" fontId="0" fillId="0" borderId="1" xfId="0" applyNumberFormat="1" applyBorder="1"/>
    <xf numFmtId="164" fontId="0" fillId="9" borderId="18" xfId="0" applyNumberFormat="1" applyFill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Border="1"/>
    <xf numFmtId="164" fontId="0" fillId="9" borderId="12" xfId="0" applyNumberFormat="1" applyFont="1" applyFill="1" applyBorder="1"/>
    <xf numFmtId="164" fontId="0" fillId="0" borderId="3" xfId="0" applyNumberFormat="1" applyBorder="1"/>
    <xf numFmtId="164" fontId="0" fillId="9" borderId="13" xfId="0" applyNumberFormat="1" applyFill="1" applyBorder="1"/>
    <xf numFmtId="164" fontId="0" fillId="9" borderId="15" xfId="0" applyNumberFormat="1" applyFill="1" applyBorder="1"/>
    <xf numFmtId="164" fontId="0" fillId="10" borderId="1" xfId="0" applyNumberFormat="1" applyFill="1" applyBorder="1"/>
    <xf numFmtId="164" fontId="0" fillId="0" borderId="11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/>
    <xf numFmtId="164" fontId="0" fillId="0" borderId="1" xfId="0" applyNumberFormat="1" applyFont="1" applyBorder="1" applyAlignment="1">
      <alignment horizontal="center" wrapText="1"/>
    </xf>
    <xf numFmtId="164" fontId="0" fillId="0" borderId="17" xfId="0" applyNumberFormat="1" applyFont="1" applyBorder="1" applyAlignment="1">
      <alignment wrapText="1"/>
    </xf>
    <xf numFmtId="164" fontId="0" fillId="10" borderId="10" xfId="0" applyNumberFormat="1" applyFont="1" applyFill="1" applyBorder="1"/>
    <xf numFmtId="164" fontId="0" fillId="0" borderId="10" xfId="0" applyNumberFormat="1" applyFont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164" fontId="2" fillId="6" borderId="3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0" fillId="9" borderId="13" xfId="0" applyNumberForma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9" borderId="19" xfId="0" applyNumberFormat="1" applyFill="1" applyBorder="1" applyAlignment="1">
      <alignment vertical="center"/>
    </xf>
    <xf numFmtId="164" fontId="0" fillId="9" borderId="12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6" borderId="1" xfId="0" applyFill="1" applyBorder="1" applyAlignment="1">
      <alignment horizontal="right" vertical="center"/>
    </xf>
    <xf numFmtId="164" fontId="0" fillId="9" borderId="12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="84" zoomScaleNormal="84" workbookViewId="0">
      <pane ySplit="2" topLeftCell="A3" activePane="bottomLeft" state="frozen"/>
      <selection pane="bottomLeft" activeCell="K4" sqref="K4"/>
    </sheetView>
  </sheetViews>
  <sheetFormatPr defaultRowHeight="15"/>
  <cols>
    <col min="1" max="1" width="13.7109375" customWidth="1"/>
    <col min="2" max="2" width="24" customWidth="1"/>
    <col min="3" max="3" width="11.28515625" customWidth="1"/>
    <col min="4" max="4" width="20.7109375" customWidth="1"/>
    <col min="5" max="5" width="21.42578125" customWidth="1"/>
    <col min="6" max="6" width="9" customWidth="1"/>
    <col min="7" max="7" width="16.140625" customWidth="1"/>
    <col min="8" max="8" width="24.140625" customWidth="1"/>
    <col min="9" max="9" width="19.140625" customWidth="1"/>
    <col min="10" max="10" width="19.5703125" customWidth="1"/>
    <col min="11" max="11" width="16.28515625" customWidth="1"/>
    <col min="12" max="12" width="15.42578125" customWidth="1"/>
    <col min="13" max="13" width="18.5703125" customWidth="1"/>
    <col min="14" max="14" width="17.85546875" customWidth="1"/>
    <col min="15" max="15" width="30.28515625" customWidth="1"/>
    <col min="16" max="16" width="13" customWidth="1"/>
  </cols>
  <sheetData>
    <row r="1" spans="1:16" ht="44.25" customHeight="1">
      <c r="A1" s="78"/>
      <c r="B1" s="74" t="s">
        <v>12</v>
      </c>
      <c r="C1" s="74" t="s">
        <v>35</v>
      </c>
      <c r="D1" s="73" t="s">
        <v>32</v>
      </c>
      <c r="E1" s="74" t="s">
        <v>33</v>
      </c>
      <c r="F1" s="74" t="s">
        <v>34</v>
      </c>
      <c r="G1" s="74" t="s">
        <v>36</v>
      </c>
      <c r="H1" s="73" t="s">
        <v>44</v>
      </c>
      <c r="I1" s="73" t="s">
        <v>39</v>
      </c>
      <c r="J1" s="73"/>
      <c r="K1" s="74" t="s">
        <v>28</v>
      </c>
      <c r="L1" s="73" t="s">
        <v>38</v>
      </c>
      <c r="M1" s="73"/>
      <c r="N1" s="74" t="s">
        <v>28</v>
      </c>
      <c r="O1" s="74" t="s">
        <v>31</v>
      </c>
      <c r="P1" s="80"/>
    </row>
    <row r="2" spans="1:16" ht="47.25" customHeight="1">
      <c r="A2" s="79"/>
      <c r="B2" s="75"/>
      <c r="C2" s="75"/>
      <c r="D2" s="73"/>
      <c r="E2" s="75"/>
      <c r="F2" s="75"/>
      <c r="G2" s="75"/>
      <c r="H2" s="73"/>
      <c r="I2" s="8">
        <v>2017</v>
      </c>
      <c r="J2" s="8">
        <v>2018</v>
      </c>
      <c r="K2" s="81"/>
      <c r="L2" s="8">
        <v>2017</v>
      </c>
      <c r="M2" s="8">
        <v>2018</v>
      </c>
      <c r="N2" s="81"/>
      <c r="O2" s="81"/>
      <c r="P2" s="80"/>
    </row>
    <row r="3" spans="1:16" ht="133.5" customHeight="1" thickBot="1">
      <c r="A3" s="6" t="s">
        <v>2</v>
      </c>
      <c r="B3" s="82" t="s">
        <v>17</v>
      </c>
      <c r="C3" s="83"/>
      <c r="D3" s="83"/>
      <c r="E3" s="83"/>
      <c r="F3" s="83"/>
      <c r="G3" s="84"/>
      <c r="H3" s="7">
        <v>0.4</v>
      </c>
      <c r="I3" s="7">
        <v>0.6</v>
      </c>
      <c r="J3" s="7">
        <v>0.8</v>
      </c>
      <c r="K3" s="40" t="s">
        <v>30</v>
      </c>
      <c r="L3" s="7">
        <v>0.6</v>
      </c>
      <c r="M3" s="7">
        <v>0.8</v>
      </c>
      <c r="N3" s="16" t="s">
        <v>29</v>
      </c>
      <c r="O3" s="31"/>
      <c r="P3" s="80"/>
    </row>
    <row r="4" spans="1:16" ht="43.5" customHeight="1" thickBot="1">
      <c r="B4" s="22" t="s">
        <v>3</v>
      </c>
      <c r="C4" s="38">
        <v>50</v>
      </c>
      <c r="D4" s="44">
        <v>8000000</v>
      </c>
      <c r="E4" s="44">
        <v>4000000</v>
      </c>
      <c r="F4" s="3">
        <v>20</v>
      </c>
      <c r="G4" s="11">
        <v>0.1</v>
      </c>
      <c r="H4" s="45">
        <f>(D4/C4)*(C4-F4)*G4*H3/100</f>
        <v>1920</v>
      </c>
      <c r="I4" s="46">
        <f>(D4/C4)*(C4-F4)*G4*I3/100</f>
        <v>2880</v>
      </c>
      <c r="J4" s="46">
        <f>(D4/C4)*(C4-F4)*G4*J3/100</f>
        <v>3840</v>
      </c>
      <c r="K4" s="47">
        <f>SUM(I4:J4)</f>
        <v>6720</v>
      </c>
      <c r="L4" s="46">
        <f>(E4/C4)*(C4-F4)*G4*L3/100</f>
        <v>1440</v>
      </c>
      <c r="M4" s="46">
        <f>(E4/C4)*(C4-F4)*G4*M3/100</f>
        <v>1920</v>
      </c>
      <c r="N4" s="45">
        <f>SUM(L4:M4)</f>
        <v>3360</v>
      </c>
      <c r="O4" s="45">
        <f>K4-N4</f>
        <v>3360</v>
      </c>
    </row>
    <row r="5" spans="1:16" ht="9.75" customHeight="1" thickBot="1">
      <c r="A5" s="10"/>
      <c r="B5" s="2"/>
      <c r="C5" s="9"/>
      <c r="D5" s="2"/>
      <c r="E5" s="2"/>
      <c r="F5" s="2"/>
      <c r="G5" s="2"/>
      <c r="H5" s="50"/>
      <c r="I5" s="50"/>
      <c r="J5" s="50"/>
      <c r="K5" s="50"/>
      <c r="L5" s="50"/>
      <c r="M5" s="50"/>
      <c r="N5" s="50"/>
      <c r="O5" s="50"/>
    </row>
    <row r="6" spans="1:16" ht="42.75" customHeight="1" thickBot="1">
      <c r="B6" s="22" t="s">
        <v>5</v>
      </c>
      <c r="C6" s="38">
        <v>150</v>
      </c>
      <c r="D6" s="44">
        <v>20000000</v>
      </c>
      <c r="E6" s="44">
        <v>11000000</v>
      </c>
      <c r="F6" s="3">
        <v>20</v>
      </c>
      <c r="G6" s="11">
        <v>0.15</v>
      </c>
      <c r="H6" s="45">
        <f>(D6/C6)*(C6-F6)*G6*H3/100</f>
        <v>10400.000000000002</v>
      </c>
      <c r="I6" s="46">
        <f>(D6/C6)*(C6-F6)*G6*I3/100</f>
        <v>15600.000000000002</v>
      </c>
      <c r="J6" s="46">
        <f>(D6/C6)*(C6-F6)*G6*J3/100</f>
        <v>20800.000000000004</v>
      </c>
      <c r="K6" s="45">
        <f>SUM(I6:J6)</f>
        <v>36400.000000000007</v>
      </c>
      <c r="L6" s="52">
        <f>(E6/C6)*(C6-F6)*G6*L3/100</f>
        <v>8579.9999999999982</v>
      </c>
      <c r="M6" s="52">
        <f>(E6/C6)*(C6-F6)*G6*M3/100</f>
        <v>11439.999999999998</v>
      </c>
      <c r="N6" s="53">
        <f>SUM(L6:M6)</f>
        <v>20019.999999999996</v>
      </c>
      <c r="O6" s="54">
        <f>K6-N6</f>
        <v>16380.000000000011</v>
      </c>
    </row>
    <row r="7" spans="1:16" ht="48" customHeight="1" thickBot="1">
      <c r="B7" s="13"/>
      <c r="C7" s="76" t="s">
        <v>25</v>
      </c>
      <c r="D7" s="77"/>
      <c r="E7" s="44">
        <v>10000000</v>
      </c>
      <c r="F7" s="2"/>
      <c r="G7" s="3">
        <v>0.1</v>
      </c>
      <c r="H7" s="50"/>
      <c r="I7" s="50"/>
      <c r="J7" s="50"/>
      <c r="K7" s="50"/>
      <c r="L7" s="46">
        <f>(E7/C6)*(C6-F6)*G7*L3/100</f>
        <v>5200.0000000000009</v>
      </c>
      <c r="M7" s="46">
        <f>(E7/C6)*(C6-F6)*G7*M3/100</f>
        <v>6933.3333333333348</v>
      </c>
      <c r="N7" s="45">
        <f>SUM(L7:M7)</f>
        <v>12133.333333333336</v>
      </c>
      <c r="O7" s="45">
        <f>K6-N7</f>
        <v>24266.666666666672</v>
      </c>
    </row>
    <row r="8" spans="1:16" ht="12" customHeight="1" thickBot="1">
      <c r="E8" s="48"/>
      <c r="H8" s="48"/>
      <c r="I8" s="48"/>
      <c r="J8" s="48"/>
      <c r="K8" s="48"/>
      <c r="L8" s="48"/>
      <c r="M8" s="48"/>
      <c r="N8" s="48"/>
      <c r="O8" s="48"/>
    </row>
    <row r="9" spans="1:16" ht="45.75" customHeight="1" thickBot="1">
      <c r="B9" s="22" t="s">
        <v>6</v>
      </c>
      <c r="C9" s="38">
        <v>100</v>
      </c>
      <c r="D9" s="44">
        <v>36000000</v>
      </c>
      <c r="E9" s="44">
        <v>24000000</v>
      </c>
      <c r="F9" s="3">
        <v>20</v>
      </c>
      <c r="G9" s="11">
        <v>0.2</v>
      </c>
      <c r="H9" s="45">
        <f>(D9/C9)*(C9-F9)*G9*H3/100</f>
        <v>23040</v>
      </c>
      <c r="I9" s="46">
        <f>(D9/C9)*(C9-F9)*G9*I3/100</f>
        <v>34560</v>
      </c>
      <c r="J9" s="46">
        <f>(D9/C9)*(C9-F9)*G9*J3/100</f>
        <v>46080</v>
      </c>
      <c r="K9" s="45">
        <f>SUM(I9:J9)</f>
        <v>80640</v>
      </c>
      <c r="L9" s="52">
        <f>(E9/C9)*(C9-F9)*G9*L3/100</f>
        <v>23040</v>
      </c>
      <c r="M9" s="52">
        <f>(E9/C9)*(C9-F9)*G9*M3/100</f>
        <v>30720</v>
      </c>
      <c r="N9" s="53">
        <f>SUM(L9:M9)</f>
        <v>53760</v>
      </c>
      <c r="O9" s="53">
        <f>K9-N9</f>
        <v>26880</v>
      </c>
    </row>
    <row r="10" spans="1:16" ht="46.5" customHeight="1" thickBot="1">
      <c r="B10" s="13"/>
      <c r="C10" s="76" t="s">
        <v>26</v>
      </c>
      <c r="D10" s="77"/>
      <c r="E10" s="44">
        <v>19000000</v>
      </c>
      <c r="F10" s="2"/>
      <c r="G10" s="3">
        <v>0.15</v>
      </c>
      <c r="H10" s="48"/>
      <c r="I10" s="48"/>
      <c r="J10" s="48"/>
      <c r="K10" s="48"/>
      <c r="L10" s="46">
        <f>(E10/C9)*(C9-F9)*G10*L3/100</f>
        <v>13680</v>
      </c>
      <c r="M10" s="46">
        <f>(E10/C9)*(C9-F9)*G10*M3/100</f>
        <v>18240</v>
      </c>
      <c r="N10" s="45">
        <f>SUM(L10:M10)</f>
        <v>31920</v>
      </c>
      <c r="O10" s="45">
        <f>K9-N10</f>
        <v>48720</v>
      </c>
    </row>
    <row r="11" spans="1:16" ht="7.5" customHeight="1" thickBot="1">
      <c r="E11" s="48"/>
      <c r="H11" s="48"/>
      <c r="I11" s="48"/>
      <c r="J11" s="48"/>
      <c r="K11" s="48"/>
      <c r="L11" s="48"/>
      <c r="M11" s="48"/>
      <c r="N11" s="48"/>
      <c r="O11" s="48"/>
    </row>
    <row r="12" spans="1:16" ht="47.25" customHeight="1" thickBot="1">
      <c r="B12" s="22" t="s">
        <v>7</v>
      </c>
      <c r="C12" s="38">
        <v>201</v>
      </c>
      <c r="D12" s="44">
        <v>72000000</v>
      </c>
      <c r="E12" s="44">
        <v>60000000</v>
      </c>
      <c r="F12" s="42">
        <v>20</v>
      </c>
      <c r="G12" s="43">
        <v>0.3</v>
      </c>
      <c r="H12" s="45">
        <f>(D12/C12)*(C12-F12)*G12*H3/100</f>
        <v>77802.985074626864</v>
      </c>
      <c r="I12" s="55">
        <f>(D12/C12)*(C12-F12)*G12*I3/100</f>
        <v>116704.4776119403</v>
      </c>
      <c r="J12" s="55">
        <f>(D12/C12)*(C12-F12)*G12*J3/100</f>
        <v>155605.97014925373</v>
      </c>
      <c r="K12" s="45">
        <f>SUM(I12:J12)</f>
        <v>272310.44776119402</v>
      </c>
      <c r="L12" s="55">
        <f>(E12/C12)*(C12-F12)*G12*L3/100</f>
        <v>97253.731343283565</v>
      </c>
      <c r="M12" s="55">
        <f>(E12/C12)*(C12-F12)*G12*M3/100</f>
        <v>129671.64179104478</v>
      </c>
      <c r="N12" s="45">
        <f>SUM(L12:M12)</f>
        <v>226925.37313432834</v>
      </c>
      <c r="O12" s="45">
        <f>K12-N12</f>
        <v>45385.07462686568</v>
      </c>
    </row>
    <row r="13" spans="1:16" ht="47.25" customHeight="1" thickBot="1">
      <c r="B13" s="13"/>
      <c r="C13" s="76" t="s">
        <v>27</v>
      </c>
      <c r="D13" s="77"/>
      <c r="E13" s="44">
        <v>49000000</v>
      </c>
      <c r="F13" s="2"/>
      <c r="G13" s="3">
        <v>0.2</v>
      </c>
      <c r="H13" s="48"/>
      <c r="I13" s="48"/>
      <c r="J13" s="48"/>
      <c r="K13" s="48"/>
      <c r="L13" s="46">
        <f>(E13/C12)*(C12-F12)*G13*L3/100</f>
        <v>52949.253731343291</v>
      </c>
      <c r="M13" s="46">
        <f>(E13/C12)*(C12-F12)*G13*M3/100</f>
        <v>70599.004975124393</v>
      </c>
      <c r="N13" s="45">
        <f>SUM(L13:M13)</f>
        <v>123548.25870646769</v>
      </c>
      <c r="O13" s="45">
        <f>K12-N13</f>
        <v>148762.18905472633</v>
      </c>
    </row>
    <row r="14" spans="1:16" ht="22.5" customHeight="1" thickBot="1">
      <c r="B14" s="28"/>
      <c r="C14" s="12"/>
      <c r="D14" s="12"/>
      <c r="E14" s="49"/>
      <c r="F14" s="2"/>
      <c r="G14" s="2"/>
      <c r="H14" s="48"/>
      <c r="I14" s="48"/>
      <c r="J14" s="48"/>
      <c r="K14" s="48"/>
      <c r="L14" s="50"/>
      <c r="M14" s="50"/>
      <c r="N14" s="50"/>
      <c r="O14" s="50"/>
    </row>
    <row r="15" spans="1:16" ht="35.25" customHeight="1" thickBot="1">
      <c r="B15" s="26" t="s">
        <v>8</v>
      </c>
      <c r="C15" s="29" t="s">
        <v>10</v>
      </c>
      <c r="D15" s="44">
        <v>2000000</v>
      </c>
      <c r="E15" s="44">
        <v>1000000</v>
      </c>
      <c r="F15" s="4" t="s">
        <v>1</v>
      </c>
      <c r="G15" s="11">
        <v>0.1</v>
      </c>
      <c r="H15" s="45">
        <f>D15*G15*H3/100</f>
        <v>800</v>
      </c>
      <c r="I15" s="46">
        <f>D15*G15*I3/100</f>
        <v>1200</v>
      </c>
      <c r="J15" s="46">
        <f>D15*G15*J3/100</f>
        <v>1600</v>
      </c>
      <c r="K15" s="45">
        <f>SUM(I15:J15)</f>
        <v>2800</v>
      </c>
      <c r="L15" s="46">
        <f>E15*G15*L3/100</f>
        <v>600</v>
      </c>
      <c r="M15" s="46">
        <f>E15*G15*M3/100</f>
        <v>800</v>
      </c>
      <c r="N15" s="45">
        <f>SUM(L15:M15)</f>
        <v>1400</v>
      </c>
      <c r="O15" s="45">
        <f>K15-N15</f>
        <v>1400</v>
      </c>
    </row>
    <row r="16" spans="1:16" ht="24" customHeight="1" thickBot="1">
      <c r="E16" s="48"/>
      <c r="H16" s="48"/>
      <c r="I16" s="48"/>
      <c r="J16" s="48"/>
      <c r="K16" s="48"/>
      <c r="L16" s="48"/>
      <c r="M16" s="48"/>
      <c r="N16" s="48"/>
      <c r="O16" s="48"/>
    </row>
    <row r="17" spans="2:15" ht="81.75" customHeight="1" thickBot="1">
      <c r="B17" s="27" t="s">
        <v>9</v>
      </c>
      <c r="C17" s="29" t="s">
        <v>10</v>
      </c>
      <c r="D17" s="44">
        <v>800000000</v>
      </c>
      <c r="E17" s="44">
        <v>710000000</v>
      </c>
      <c r="F17" s="4" t="s">
        <v>1</v>
      </c>
      <c r="G17" s="11">
        <v>2</v>
      </c>
      <c r="H17" s="45">
        <f>D17*G17/100</f>
        <v>16000000</v>
      </c>
      <c r="I17" s="61">
        <f>H17</f>
        <v>16000000</v>
      </c>
      <c r="J17" s="60">
        <f>H17</f>
        <v>16000000</v>
      </c>
      <c r="K17" s="51">
        <f>SUM(I17:J17)</f>
        <v>32000000</v>
      </c>
      <c r="L17" s="62">
        <f>E17*G17/100</f>
        <v>14200000</v>
      </c>
      <c r="M17" s="56">
        <f>L17</f>
        <v>14200000</v>
      </c>
      <c r="N17" s="51">
        <f>SUM(L17:M17)</f>
        <v>28400000</v>
      </c>
      <c r="O17" s="51">
        <f>K17-N17</f>
        <v>3600000</v>
      </c>
    </row>
    <row r="18" spans="2:15" ht="24.75" customHeight="1" thickBot="1">
      <c r="B18" s="2"/>
      <c r="C18" s="19"/>
      <c r="D18" s="49"/>
      <c r="E18" s="49"/>
      <c r="F18" s="5"/>
      <c r="G18" s="2"/>
      <c r="H18" s="50"/>
      <c r="I18" s="57"/>
      <c r="J18" s="57"/>
      <c r="K18" s="58"/>
      <c r="L18" s="57"/>
      <c r="M18" s="57"/>
      <c r="N18" s="58"/>
      <c r="O18" s="58"/>
    </row>
    <row r="19" spans="2:15" ht="51" customHeight="1" thickBot="1">
      <c r="B19" s="23" t="s">
        <v>11</v>
      </c>
      <c r="C19" s="29" t="s">
        <v>10</v>
      </c>
      <c r="D19" s="44">
        <v>50000000</v>
      </c>
      <c r="E19" s="44">
        <v>42000000</v>
      </c>
      <c r="F19" s="4" t="s">
        <v>1</v>
      </c>
      <c r="G19" s="11">
        <v>0.5</v>
      </c>
      <c r="H19" s="51">
        <f>D19*G19*H3/100</f>
        <v>100000</v>
      </c>
      <c r="I19" s="59">
        <f>D19*G19*I3/100</f>
        <v>150000</v>
      </c>
      <c r="J19" s="59">
        <f>D19*G19*J3/100</f>
        <v>200000</v>
      </c>
      <c r="K19" s="51">
        <f>SUM(I19:J19)</f>
        <v>350000</v>
      </c>
      <c r="L19" s="59">
        <f>E19*G19*L3/100</f>
        <v>126000</v>
      </c>
      <c r="M19" s="59">
        <f>E19*G19*M3/100</f>
        <v>168000</v>
      </c>
      <c r="N19" s="51">
        <f>SUM(L19:M19)</f>
        <v>294000</v>
      </c>
      <c r="O19" s="51">
        <f>K19-N19</f>
        <v>56000</v>
      </c>
    </row>
    <row r="20" spans="2:15" ht="26.25" customHeight="1" thickBot="1">
      <c r="D20" s="48"/>
      <c r="E20" s="48"/>
      <c r="H20" s="48"/>
      <c r="I20" s="48"/>
      <c r="J20" s="48"/>
      <c r="K20" s="48"/>
      <c r="L20" s="48"/>
      <c r="M20" s="48"/>
      <c r="N20" s="48"/>
      <c r="O20" s="48"/>
    </row>
    <row r="21" spans="2:15" ht="43.5" customHeight="1" thickBot="1">
      <c r="B21" s="21" t="s">
        <v>4</v>
      </c>
      <c r="C21" s="38">
        <v>200</v>
      </c>
      <c r="D21" s="44">
        <v>8000000</v>
      </c>
      <c r="E21" s="44">
        <v>6000000</v>
      </c>
      <c r="F21" s="3">
        <v>50</v>
      </c>
      <c r="G21" s="11">
        <v>0.1</v>
      </c>
      <c r="H21" s="45">
        <f>(D21/C21)*(C21-F21)*G21*H3/100</f>
        <v>2400</v>
      </c>
      <c r="I21" s="46">
        <f>(D21/C21)*(C21-F21)*G21*I3/100</f>
        <v>3600</v>
      </c>
      <c r="J21" s="46">
        <f>(D21/C21)*(C21-F21)*G21*J3/100</f>
        <v>4800</v>
      </c>
      <c r="K21" s="45">
        <f>SUM(I21:J21)</f>
        <v>8400</v>
      </c>
      <c r="L21" s="46">
        <f>(E21/C21)*(C21-F21)*G21*L3/100</f>
        <v>2700</v>
      </c>
      <c r="M21" s="46">
        <f>(E21/C21)*(C21-F21)*G21*M3/100</f>
        <v>3600</v>
      </c>
      <c r="N21" s="45">
        <f>SUM(L21:M21)</f>
        <v>6300</v>
      </c>
      <c r="O21" s="45">
        <f>K21-N21</f>
        <v>2100</v>
      </c>
    </row>
    <row r="22" spans="2:15" ht="11.25" customHeight="1" thickBot="1">
      <c r="B22" s="2"/>
      <c r="C22" s="9"/>
      <c r="D22" s="49"/>
      <c r="E22" s="49"/>
      <c r="F22" s="2"/>
      <c r="G22" s="2"/>
      <c r="H22" s="50"/>
      <c r="I22" s="50"/>
      <c r="J22" s="50"/>
      <c r="K22" s="50"/>
      <c r="L22" s="50"/>
      <c r="M22" s="50"/>
      <c r="N22" s="50"/>
      <c r="O22" s="50"/>
    </row>
    <row r="23" spans="2:15" ht="43.5" customHeight="1" thickBot="1">
      <c r="B23" s="21" t="s">
        <v>13</v>
      </c>
      <c r="C23" s="38">
        <v>600</v>
      </c>
      <c r="D23" s="44">
        <v>15000000</v>
      </c>
      <c r="E23" s="44">
        <v>11000000</v>
      </c>
      <c r="F23" s="3">
        <v>50</v>
      </c>
      <c r="G23" s="11">
        <v>0.15</v>
      </c>
      <c r="H23" s="45">
        <f>(D23/C23)*(C23-F23)*G23*H3/100</f>
        <v>8250</v>
      </c>
      <c r="I23" s="46">
        <f>(D23/C23)*(C23-F23)*G23*I3/100</f>
        <v>12375</v>
      </c>
      <c r="J23" s="46">
        <f>(D23/C23)*(C23-F23)*G23*J3/100</f>
        <v>16500</v>
      </c>
      <c r="K23" s="45">
        <f>SUM(I23:J23)</f>
        <v>28875</v>
      </c>
      <c r="L23" s="46">
        <f>(E23/C23)*(C23-F23)*G23*L3/100</f>
        <v>9074.9999999999982</v>
      </c>
      <c r="M23" s="46">
        <f>(E23/C23)*(C23-F23)*G23*M3/100</f>
        <v>12099.999999999998</v>
      </c>
      <c r="N23" s="45">
        <f>SUM(L23:M23)</f>
        <v>21174.999999999996</v>
      </c>
      <c r="O23" s="45">
        <f>K23-N23</f>
        <v>7700.0000000000036</v>
      </c>
    </row>
    <row r="24" spans="2:15" ht="43.5" customHeight="1" thickBot="1">
      <c r="B24" s="13"/>
      <c r="C24" s="76" t="s">
        <v>25</v>
      </c>
      <c r="D24" s="77"/>
      <c r="E24" s="44">
        <v>9000000</v>
      </c>
      <c r="F24" s="2"/>
      <c r="G24" s="3">
        <v>0.1</v>
      </c>
      <c r="H24" s="50"/>
      <c r="I24" s="50"/>
      <c r="J24" s="50"/>
      <c r="K24" s="50"/>
      <c r="L24" s="46">
        <f>(E24/C23)*(C23-F23)*G24*L3/100</f>
        <v>4950</v>
      </c>
      <c r="M24" s="46">
        <f>(E24/C23)*(C23-F23)*G24*M3/100</f>
        <v>6600</v>
      </c>
      <c r="N24" s="45">
        <f>SUM(L24:M24)</f>
        <v>11550</v>
      </c>
      <c r="O24" s="45">
        <f>K23-N24</f>
        <v>17325</v>
      </c>
    </row>
    <row r="25" spans="2:15" ht="9.75" customHeight="1" thickBot="1">
      <c r="E25" s="48"/>
      <c r="H25" s="50"/>
      <c r="I25" s="50"/>
      <c r="J25" s="50"/>
      <c r="K25" s="50"/>
      <c r="L25" s="50"/>
      <c r="M25" s="50"/>
      <c r="N25" s="50"/>
      <c r="O25" s="50"/>
    </row>
    <row r="26" spans="2:15" ht="43.5" customHeight="1" thickBot="1">
      <c r="B26" s="21" t="s">
        <v>14</v>
      </c>
      <c r="C26" s="38">
        <v>1000</v>
      </c>
      <c r="D26" s="44">
        <v>35000000</v>
      </c>
      <c r="E26" s="44">
        <v>30000000</v>
      </c>
      <c r="F26" s="3">
        <v>50</v>
      </c>
      <c r="G26" s="11">
        <v>0.2</v>
      </c>
      <c r="H26" s="45">
        <f>(D26/C26)*(C26-F26)*G26*H3/100</f>
        <v>26600</v>
      </c>
      <c r="I26" s="46">
        <f>(D26/C26)*(C26-F26)*G26*I3/100</f>
        <v>39900</v>
      </c>
      <c r="J26" s="46">
        <f>(D26/C26)*(C26-F26)*G26*J3/100</f>
        <v>53200</v>
      </c>
      <c r="K26" s="45">
        <f>SUM(I26:J26)</f>
        <v>93100</v>
      </c>
      <c r="L26" s="46">
        <f>(E26/C26)*(C26-F26)*G26*L3/100</f>
        <v>34200</v>
      </c>
      <c r="M26" s="46">
        <f>(E26/C26)*(C26-F26)*G26*M3/100</f>
        <v>45600</v>
      </c>
      <c r="N26" s="45">
        <f>SUM(L26:M26)</f>
        <v>79800</v>
      </c>
      <c r="O26" s="45">
        <f>K26-N26</f>
        <v>13300</v>
      </c>
    </row>
    <row r="27" spans="2:15" ht="43.5" customHeight="1" thickBot="1">
      <c r="B27" s="13"/>
      <c r="C27" s="76" t="s">
        <v>26</v>
      </c>
      <c r="D27" s="77"/>
      <c r="E27" s="44">
        <v>19000000</v>
      </c>
      <c r="F27" s="2"/>
      <c r="G27" s="3">
        <v>0.15</v>
      </c>
      <c r="H27" s="50"/>
      <c r="I27" s="50"/>
      <c r="J27" s="50"/>
      <c r="K27" s="50"/>
      <c r="L27" s="46">
        <f>(E27/C26)*(C26-F26)*G27*L3/100</f>
        <v>16245</v>
      </c>
      <c r="M27" s="46">
        <f>(E27/C26)*(C26-F26)*G27*M3/100</f>
        <v>21660</v>
      </c>
      <c r="N27" s="45">
        <f>SUM(L27:M27)</f>
        <v>37905</v>
      </c>
      <c r="O27" s="45">
        <f>K26-N27</f>
        <v>55195</v>
      </c>
    </row>
    <row r="28" spans="2:15" ht="10.5" customHeight="1" thickBot="1">
      <c r="E28" s="48"/>
      <c r="H28" s="50"/>
      <c r="I28" s="50"/>
      <c r="J28" s="50"/>
      <c r="K28" s="50"/>
      <c r="L28" s="50"/>
      <c r="M28" s="50"/>
      <c r="N28" s="50"/>
      <c r="O28" s="50"/>
    </row>
    <row r="29" spans="2:15" ht="43.5" customHeight="1" thickBot="1">
      <c r="B29" s="21" t="s">
        <v>15</v>
      </c>
      <c r="C29" s="38">
        <v>1500</v>
      </c>
      <c r="D29" s="44">
        <v>60000000</v>
      </c>
      <c r="E29" s="44">
        <v>52000000</v>
      </c>
      <c r="F29" s="3">
        <v>50</v>
      </c>
      <c r="G29" s="11">
        <v>0.3</v>
      </c>
      <c r="H29" s="45">
        <f>(D29/C29)*(C29-F29)*G29*H3/100</f>
        <v>69600</v>
      </c>
      <c r="I29" s="46">
        <f>(D29/C29)*(C29-F29)*G29*I3/100</f>
        <v>104400</v>
      </c>
      <c r="J29" s="46">
        <f>(D29/C29)*(C29-F29)*G29*J3/100</f>
        <v>139200</v>
      </c>
      <c r="K29" s="45">
        <f>SUM(I29:J29)</f>
        <v>243600</v>
      </c>
      <c r="L29" s="46">
        <f>(E29/C29)*(C29-F29)*G29*L3/100</f>
        <v>90479.999999999985</v>
      </c>
      <c r="M29" s="46">
        <f>(E29/C29)*(C29-F29)*G29*M3/100</f>
        <v>120640</v>
      </c>
      <c r="N29" s="45">
        <f>SUM(L29:M29)</f>
        <v>211120</v>
      </c>
      <c r="O29" s="45">
        <f>K29-N29</f>
        <v>32480</v>
      </c>
    </row>
    <row r="30" spans="2:15" ht="43.5" customHeight="1" thickBot="1">
      <c r="B30" s="13"/>
      <c r="C30" s="76" t="s">
        <v>27</v>
      </c>
      <c r="D30" s="77"/>
      <c r="E30" s="44">
        <v>49000000</v>
      </c>
      <c r="F30" s="2"/>
      <c r="G30" s="3">
        <v>0.2</v>
      </c>
      <c r="H30" s="50"/>
      <c r="I30" s="50"/>
      <c r="J30" s="50"/>
      <c r="K30" s="50"/>
      <c r="L30" s="46">
        <f>(E30/C29)*(C29-F29)*G30*L3/100</f>
        <v>56840</v>
      </c>
      <c r="M30" s="46">
        <f>(E30/C29)*(C29-F29)*G30*M3/100</f>
        <v>75786.666666666686</v>
      </c>
      <c r="N30" s="45">
        <f>SUM(L30:M30)</f>
        <v>132626.66666666669</v>
      </c>
      <c r="O30" s="45">
        <f>K29-N30</f>
        <v>110973.33333333331</v>
      </c>
    </row>
    <row r="31" spans="2:15" ht="17.25" customHeight="1">
      <c r="H31" s="10"/>
      <c r="I31" s="10"/>
      <c r="J31" s="10"/>
      <c r="K31" s="10"/>
      <c r="L31" s="10"/>
      <c r="M31" s="10"/>
      <c r="N31" s="10"/>
      <c r="O31" s="10"/>
    </row>
    <row r="32" spans="2:15" ht="17.25" customHeight="1"/>
    <row r="33" ht="12.75" customHeight="1"/>
    <row r="34" ht="15.75" customHeight="1"/>
  </sheetData>
  <mergeCells count="21">
    <mergeCell ref="A1:A2"/>
    <mergeCell ref="C24:D24"/>
    <mergeCell ref="C27:D27"/>
    <mergeCell ref="C30:D30"/>
    <mergeCell ref="P1:P3"/>
    <mergeCell ref="K1:K2"/>
    <mergeCell ref="N1:N2"/>
    <mergeCell ref="O1:O2"/>
    <mergeCell ref="C1:C2"/>
    <mergeCell ref="F1:F2"/>
    <mergeCell ref="E1:E2"/>
    <mergeCell ref="G1:G2"/>
    <mergeCell ref="B3:G3"/>
    <mergeCell ref="I1:J1"/>
    <mergeCell ref="H1:H2"/>
    <mergeCell ref="D1:D2"/>
    <mergeCell ref="L1:M1"/>
    <mergeCell ref="B1:B2"/>
    <mergeCell ref="C13:D13"/>
    <mergeCell ref="C10:D10"/>
    <mergeCell ref="C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zoomScale="75" zoomScaleNormal="75" workbookViewId="0">
      <pane ySplit="2" topLeftCell="A3" activePane="bottomLeft" state="frozen"/>
      <selection pane="bottomLeft" activeCell="N1" sqref="N1:N2"/>
    </sheetView>
  </sheetViews>
  <sheetFormatPr defaultRowHeight="15"/>
  <cols>
    <col min="1" max="1" width="42.85546875" customWidth="1"/>
    <col min="2" max="2" width="40.28515625" customWidth="1"/>
    <col min="3" max="3" width="14" customWidth="1"/>
    <col min="4" max="4" width="16.5703125" customWidth="1"/>
    <col min="5" max="5" width="15.140625" customWidth="1"/>
    <col min="6" max="6" width="14.85546875" customWidth="1"/>
    <col min="7" max="7" width="17.7109375" customWidth="1"/>
    <col min="8" max="8" width="14.7109375" customWidth="1"/>
    <col min="9" max="9" width="15.5703125" customWidth="1"/>
    <col min="10" max="10" width="16.28515625" customWidth="1"/>
    <col min="11" max="11" width="14.7109375" customWidth="1"/>
    <col min="12" max="12" width="18.7109375" customWidth="1"/>
    <col min="13" max="13" width="19.28515625" customWidth="1"/>
    <col min="14" max="14" width="24.42578125" customWidth="1"/>
    <col min="15" max="15" width="13" customWidth="1"/>
  </cols>
  <sheetData>
    <row r="1" spans="1:15" ht="45" customHeight="1">
      <c r="A1" s="9"/>
      <c r="B1" s="73" t="s">
        <v>0</v>
      </c>
      <c r="C1" s="74" t="s">
        <v>35</v>
      </c>
      <c r="D1" s="73" t="s">
        <v>32</v>
      </c>
      <c r="E1" s="74" t="s">
        <v>33</v>
      </c>
      <c r="F1" s="74" t="s">
        <v>36</v>
      </c>
      <c r="G1" s="73" t="s">
        <v>44</v>
      </c>
      <c r="H1" s="73" t="s">
        <v>39</v>
      </c>
      <c r="I1" s="73"/>
      <c r="J1" s="74" t="s">
        <v>28</v>
      </c>
      <c r="K1" s="73" t="s">
        <v>38</v>
      </c>
      <c r="L1" s="73"/>
      <c r="M1" s="74" t="s">
        <v>28</v>
      </c>
      <c r="N1" s="74" t="s">
        <v>40</v>
      </c>
      <c r="O1" s="80"/>
    </row>
    <row r="2" spans="1:15" ht="84" customHeight="1" thickBot="1">
      <c r="A2" s="1"/>
      <c r="B2" s="73"/>
      <c r="C2" s="75"/>
      <c r="D2" s="73"/>
      <c r="E2" s="75"/>
      <c r="F2" s="75"/>
      <c r="G2" s="73"/>
      <c r="H2" s="8">
        <v>2017</v>
      </c>
      <c r="I2" s="8">
        <v>2018</v>
      </c>
      <c r="J2" s="81"/>
      <c r="K2" s="8">
        <v>2017</v>
      </c>
      <c r="L2" s="8">
        <v>2018</v>
      </c>
      <c r="M2" s="81"/>
      <c r="N2" s="81"/>
      <c r="O2" s="80"/>
    </row>
    <row r="3" spans="1:15" ht="155.25" customHeight="1" thickBot="1">
      <c r="A3" s="85" t="s">
        <v>37</v>
      </c>
      <c r="B3" s="63" t="s">
        <v>16</v>
      </c>
      <c r="C3" s="32" t="s">
        <v>19</v>
      </c>
      <c r="D3" s="64">
        <v>15000000</v>
      </c>
      <c r="E3" s="64">
        <v>7000000</v>
      </c>
      <c r="F3" s="33">
        <v>0.3</v>
      </c>
      <c r="G3" s="66">
        <f>D3*F3/100</f>
        <v>45000</v>
      </c>
      <c r="H3" s="67">
        <f>G3</f>
        <v>45000</v>
      </c>
      <c r="I3" s="67">
        <f>G3</f>
        <v>45000</v>
      </c>
      <c r="J3" s="68">
        <f>SUM(H3:I3)</f>
        <v>90000</v>
      </c>
      <c r="K3" s="67">
        <f>E3*F3/100</f>
        <v>21000</v>
      </c>
      <c r="L3" s="67">
        <f>K3</f>
        <v>21000</v>
      </c>
      <c r="M3" s="66">
        <f>SUM(K3:L3)</f>
        <v>42000</v>
      </c>
      <c r="N3" s="66">
        <f>J3-M3</f>
        <v>48000</v>
      </c>
    </row>
    <row r="4" spans="1:15" ht="201" customHeight="1" thickBot="1">
      <c r="A4" s="85"/>
      <c r="B4" s="63" t="s">
        <v>24</v>
      </c>
      <c r="C4" s="25" t="s">
        <v>19</v>
      </c>
      <c r="D4" s="65">
        <v>6000000</v>
      </c>
      <c r="E4" s="65">
        <v>5000000</v>
      </c>
      <c r="F4" s="17">
        <v>1.5</v>
      </c>
      <c r="G4" s="69">
        <f>D4*F4/100</f>
        <v>90000</v>
      </c>
      <c r="H4" s="70">
        <f>G4</f>
        <v>90000</v>
      </c>
      <c r="I4" s="70">
        <f>G4</f>
        <v>90000</v>
      </c>
      <c r="J4" s="69">
        <f>SUM(H4:I4)</f>
        <v>180000</v>
      </c>
      <c r="K4" s="70">
        <f>E4*F4/100</f>
        <v>75000</v>
      </c>
      <c r="L4" s="70">
        <f>K4</f>
        <v>75000</v>
      </c>
      <c r="M4" s="69">
        <f>SUM(K4:L4)</f>
        <v>150000</v>
      </c>
      <c r="N4" s="69">
        <f>J4-M4</f>
        <v>30000</v>
      </c>
    </row>
    <row r="5" spans="1:15" ht="42.75" customHeight="1"/>
    <row r="6" spans="1:15" ht="27.75" customHeight="1"/>
    <row r="7" spans="1:15" ht="12" customHeight="1"/>
    <row r="8" spans="1:15" ht="45.75" customHeight="1"/>
    <row r="9" spans="1:15" ht="46.5" customHeight="1"/>
    <row r="10" spans="1:15" ht="17.25" customHeight="1"/>
    <row r="11" spans="1:15" ht="47.25" customHeight="1"/>
    <row r="12" spans="1:15" ht="47.25" customHeight="1"/>
    <row r="13" spans="1:15" ht="9" customHeight="1"/>
    <row r="14" spans="1:15" ht="35.25" customHeight="1"/>
    <row r="15" spans="1:15" ht="26.25" customHeight="1"/>
    <row r="16" spans="1:15" ht="43.5" customHeight="1"/>
    <row r="17" ht="11.25" customHeight="1"/>
    <row r="18" ht="43.5" customHeight="1"/>
    <row r="19" ht="43.5" customHeight="1"/>
    <row r="20" ht="9.75" customHeight="1"/>
    <row r="21" ht="43.5" customHeight="1"/>
    <row r="22" ht="43.5" customHeight="1"/>
    <row r="23" ht="10.5" customHeight="1"/>
    <row r="24" ht="43.5" customHeight="1"/>
    <row r="25" ht="43.5" customHeight="1"/>
    <row r="26" ht="17.25" customHeight="1"/>
    <row r="27" ht="75" customHeight="1"/>
    <row r="28" ht="12.75" customHeight="1"/>
    <row r="29" ht="62.25" customHeight="1"/>
  </sheetData>
  <mergeCells count="13">
    <mergeCell ref="A3:A4"/>
    <mergeCell ref="N1:N2"/>
    <mergeCell ref="O1:O2"/>
    <mergeCell ref="F1:F2"/>
    <mergeCell ref="G1:G2"/>
    <mergeCell ref="H1:I1"/>
    <mergeCell ref="J1:J2"/>
    <mergeCell ref="K1:L1"/>
    <mergeCell ref="M1:M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zoomScale="84" zoomScaleNormal="84" workbookViewId="0">
      <selection activeCell="J2" sqref="J2"/>
    </sheetView>
  </sheetViews>
  <sheetFormatPr defaultRowHeight="15"/>
  <cols>
    <col min="1" max="1" width="13.7109375" customWidth="1"/>
    <col min="2" max="2" width="24" customWidth="1"/>
    <col min="3" max="3" width="18.7109375" customWidth="1"/>
    <col min="4" max="5" width="16.140625" customWidth="1"/>
    <col min="6" max="6" width="21.7109375" customWidth="1"/>
    <col min="7" max="7" width="15.42578125" customWidth="1"/>
    <col min="8" max="8" width="20.42578125" customWidth="1"/>
    <col min="9" max="9" width="18.5703125" customWidth="1"/>
    <col min="10" max="10" width="22.7109375" customWidth="1"/>
    <col min="11" max="11" width="13" customWidth="1"/>
  </cols>
  <sheetData>
    <row r="1" spans="1:11" ht="83.25" customHeight="1" thickBot="1">
      <c r="A1" s="30"/>
      <c r="B1" s="15" t="s">
        <v>12</v>
      </c>
      <c r="C1" s="39" t="s">
        <v>35</v>
      </c>
      <c r="D1" s="41" t="s">
        <v>32</v>
      </c>
      <c r="E1" s="39" t="s">
        <v>33</v>
      </c>
      <c r="F1" s="15" t="s">
        <v>20</v>
      </c>
      <c r="G1" s="39" t="s">
        <v>41</v>
      </c>
      <c r="H1" s="41" t="s">
        <v>39</v>
      </c>
      <c r="I1" s="41" t="s">
        <v>38</v>
      </c>
      <c r="J1" s="39" t="s">
        <v>42</v>
      </c>
      <c r="K1" s="14"/>
    </row>
    <row r="2" spans="1:11" s="35" customFormat="1" ht="43.5" customHeight="1" thickBot="1">
      <c r="B2" s="24" t="s">
        <v>21</v>
      </c>
      <c r="C2" s="34" t="s">
        <v>19</v>
      </c>
      <c r="D2" s="65">
        <v>9000000</v>
      </c>
      <c r="E2" s="65">
        <v>5000000</v>
      </c>
      <c r="F2" s="36">
        <v>0.7</v>
      </c>
      <c r="G2" s="17">
        <v>13</v>
      </c>
      <c r="H2" s="69">
        <f>D2*G2*F2/100</f>
        <v>819000</v>
      </c>
      <c r="I2" s="69">
        <f>E2*G2*F2/100</f>
        <v>455000</v>
      </c>
      <c r="J2" s="69">
        <f>H2-I2</f>
        <v>364000</v>
      </c>
    </row>
    <row r="3" spans="1:11" ht="26.25" customHeight="1">
      <c r="A3" s="10"/>
      <c r="B3" s="2"/>
      <c r="C3" s="9"/>
      <c r="D3" s="2"/>
      <c r="E3" s="2"/>
      <c r="F3" s="2"/>
      <c r="G3" s="2"/>
      <c r="H3" s="10"/>
      <c r="I3" s="10"/>
      <c r="J3" s="10"/>
    </row>
    <row r="4" spans="1:11" ht="79.5" customHeight="1">
      <c r="A4" s="10"/>
      <c r="B4" s="86" t="s">
        <v>18</v>
      </c>
      <c r="C4" s="86"/>
      <c r="D4" s="86"/>
      <c r="E4" s="86"/>
      <c r="F4" s="86"/>
      <c r="G4" s="86"/>
      <c r="H4" s="86"/>
      <c r="I4" s="86"/>
      <c r="J4" s="86"/>
    </row>
    <row r="5" spans="1:11" ht="51" customHeight="1">
      <c r="B5" s="86"/>
      <c r="C5" s="86"/>
      <c r="D5" s="86"/>
      <c r="E5" s="86"/>
      <c r="F5" s="86"/>
      <c r="G5" s="86"/>
      <c r="H5" s="86"/>
      <c r="I5" s="86"/>
      <c r="J5" s="86"/>
    </row>
    <row r="6" spans="1:11" ht="36" customHeight="1">
      <c r="B6" s="86"/>
      <c r="C6" s="86"/>
      <c r="D6" s="86"/>
      <c r="E6" s="86"/>
      <c r="F6" s="86"/>
      <c r="G6" s="86"/>
      <c r="H6" s="86"/>
      <c r="I6" s="86"/>
      <c r="J6" s="86"/>
    </row>
    <row r="7" spans="1:11" ht="12" customHeight="1"/>
    <row r="8" spans="1:11" ht="45.75" customHeight="1"/>
    <row r="9" spans="1:11" ht="46.5" customHeight="1"/>
    <row r="10" spans="1:11" ht="7.5" customHeight="1"/>
    <row r="11" spans="1:11" ht="47.25" customHeight="1"/>
    <row r="12" spans="1:11" ht="47.25" customHeight="1"/>
    <row r="13" spans="1:11" ht="9" customHeight="1"/>
    <row r="14" spans="1:11" ht="35.25" customHeight="1"/>
    <row r="15" spans="1:11" ht="26.25" customHeight="1"/>
    <row r="16" spans="1:11" ht="43.5" customHeight="1"/>
    <row r="17" spans="1:1" ht="11.25" customHeight="1"/>
    <row r="18" spans="1:1" ht="43.5" customHeight="1"/>
    <row r="19" spans="1:1" ht="43.5" customHeight="1"/>
    <row r="20" spans="1:1" ht="9.75" customHeight="1"/>
    <row r="21" spans="1:1" ht="43.5" customHeight="1"/>
    <row r="22" spans="1:1" ht="43.5" customHeight="1"/>
    <row r="23" spans="1:1" ht="10.5" customHeight="1"/>
    <row r="24" spans="1:1" ht="43.5" customHeight="1"/>
    <row r="25" spans="1:1" ht="43.5" customHeight="1"/>
    <row r="26" spans="1:1" ht="17.25" customHeight="1"/>
    <row r="27" spans="1:1" ht="75" customHeight="1">
      <c r="A27" s="18"/>
    </row>
    <row r="28" spans="1:1" ht="12.75" customHeight="1">
      <c r="A28" s="18"/>
    </row>
    <row r="29" spans="1:1" ht="62.25" customHeight="1">
      <c r="A29" s="18"/>
    </row>
  </sheetData>
  <mergeCells count="1">
    <mergeCell ref="B4:J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zoomScale="84" zoomScaleNormal="84" workbookViewId="0">
      <selection activeCell="J5" sqref="J5"/>
    </sheetView>
  </sheetViews>
  <sheetFormatPr defaultRowHeight="15"/>
  <cols>
    <col min="1" max="1" width="13.7109375" customWidth="1"/>
    <col min="2" max="2" width="96.85546875" customWidth="1"/>
    <col min="3" max="3" width="9.140625" customWidth="1"/>
    <col min="4" max="4" width="18.28515625" customWidth="1"/>
    <col min="5" max="6" width="16" customWidth="1"/>
    <col min="7" max="7" width="15.42578125" customWidth="1"/>
    <col min="8" max="9" width="17.42578125" customWidth="1"/>
    <col min="10" max="10" width="24.5703125" customWidth="1"/>
    <col min="11" max="11" width="13" customWidth="1"/>
  </cols>
  <sheetData>
    <row r="1" spans="1:11" ht="38.25" customHeight="1">
      <c r="A1" s="78"/>
      <c r="B1" s="74" t="s">
        <v>12</v>
      </c>
      <c r="C1" s="74" t="s">
        <v>35</v>
      </c>
      <c r="D1" s="74" t="s">
        <v>32</v>
      </c>
      <c r="E1" s="74" t="s">
        <v>33</v>
      </c>
      <c r="F1" s="74" t="s">
        <v>36</v>
      </c>
      <c r="G1" s="74" t="s">
        <v>43</v>
      </c>
      <c r="H1" s="73" t="s">
        <v>45</v>
      </c>
      <c r="I1" s="73"/>
      <c r="J1" s="73" t="s">
        <v>46</v>
      </c>
      <c r="K1" s="14"/>
    </row>
    <row r="2" spans="1:11" ht="49.5" customHeight="1">
      <c r="A2" s="78"/>
      <c r="B2" s="75"/>
      <c r="C2" s="75"/>
      <c r="D2" s="75"/>
      <c r="E2" s="75"/>
      <c r="F2" s="75"/>
      <c r="G2" s="75"/>
      <c r="H2" s="41">
        <v>2017</v>
      </c>
      <c r="I2" s="41">
        <v>2018</v>
      </c>
      <c r="J2" s="73"/>
      <c r="K2" s="14"/>
    </row>
    <row r="3" spans="1:11" ht="87" customHeight="1">
      <c r="A3" s="78"/>
      <c r="B3" s="82" t="s">
        <v>22</v>
      </c>
      <c r="C3" s="83"/>
      <c r="D3" s="83"/>
      <c r="E3" s="83"/>
      <c r="F3" s="84"/>
      <c r="G3" s="14"/>
    </row>
    <row r="4" spans="1:11" ht="24" customHeight="1" thickBot="1"/>
    <row r="5" spans="1:11" ht="244.5" customHeight="1" thickBot="1">
      <c r="B5" s="37" t="s">
        <v>23</v>
      </c>
      <c r="C5" s="71" t="s">
        <v>10</v>
      </c>
      <c r="D5" s="65">
        <v>300000000</v>
      </c>
      <c r="E5" s="65">
        <v>210000000</v>
      </c>
      <c r="F5" s="17">
        <v>1.3</v>
      </c>
      <c r="G5" s="69">
        <f>D5*F5/100</f>
        <v>3900000</v>
      </c>
      <c r="H5" s="72">
        <f>E5*F5/100</f>
        <v>2730000</v>
      </c>
      <c r="I5" s="72">
        <f>H5</f>
        <v>2730000</v>
      </c>
      <c r="J5" s="72">
        <f>(G5-H5)*2</f>
        <v>2340000</v>
      </c>
    </row>
    <row r="6" spans="1:11" ht="24.75" customHeight="1">
      <c r="B6" s="2"/>
      <c r="C6" s="19"/>
      <c r="D6" s="2"/>
      <c r="E6" s="2"/>
      <c r="F6" s="2"/>
      <c r="G6" s="10"/>
      <c r="H6" s="20"/>
      <c r="I6" s="20"/>
      <c r="J6" s="20"/>
    </row>
    <row r="7" spans="1:11" ht="18.75" customHeight="1"/>
    <row r="8" spans="1:11" ht="24" customHeight="1"/>
    <row r="9" spans="1:11" ht="11.25" customHeight="1"/>
    <row r="10" spans="1:11" ht="43.5" customHeight="1"/>
    <row r="11" spans="1:11" ht="43.5" customHeight="1"/>
    <row r="12" spans="1:11" ht="9.75" customHeight="1"/>
    <row r="13" spans="1:11" ht="43.5" customHeight="1"/>
    <row r="14" spans="1:11" ht="43.5" customHeight="1"/>
    <row r="15" spans="1:11" ht="10.5" customHeight="1"/>
    <row r="16" spans="1:11" ht="43.5" customHeight="1"/>
    <row r="17" ht="43.5" customHeight="1"/>
    <row r="18" ht="17.25" customHeight="1"/>
    <row r="19" ht="43.5" customHeight="1"/>
    <row r="20" ht="9.75" customHeight="1"/>
    <row r="21" ht="42.75" customHeight="1"/>
    <row r="22" ht="48" customHeight="1"/>
    <row r="23" ht="12" customHeight="1"/>
    <row r="24" ht="45.75" customHeight="1"/>
    <row r="25" ht="46.5" customHeight="1"/>
    <row r="26" ht="7.5" customHeight="1"/>
    <row r="27" ht="47.25" customHeight="1"/>
    <row r="28" ht="47.25" customHeight="1"/>
    <row r="29" ht="22.5" customHeight="1"/>
    <row r="30" ht="35.25" customHeight="1"/>
    <row r="31" ht="17.25" customHeight="1"/>
    <row r="32" ht="12.75" customHeight="1"/>
    <row r="33" ht="15.75" customHeight="1"/>
  </sheetData>
  <mergeCells count="10">
    <mergeCell ref="A1:A3"/>
    <mergeCell ref="J1:J2"/>
    <mergeCell ref="B3:F3"/>
    <mergeCell ref="F1:F2"/>
    <mergeCell ref="G1:G2"/>
    <mergeCell ref="B1:B2"/>
    <mergeCell ref="C1:C2"/>
    <mergeCell ref="D1:D2"/>
    <mergeCell ref="E1:E2"/>
    <mergeCell ref="H1:I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Налог на имущество ФЛ (Мск)</vt:lpstr>
      <vt:lpstr>Земельный налог (ФЛ и ЮЛ)</vt:lpstr>
      <vt:lpstr>Налог на доходы ФЛ (дарение_КП)</vt:lpstr>
      <vt:lpstr>Налог на имущество ЮЛ (Мск)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2017-04-17T08:00:02Z</dcterms:modified>
</cp:coreProperties>
</file>